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506" windowWidth="13485" windowHeight="11640" activeTab="0"/>
  </bookViews>
  <sheets>
    <sheet name="Details" sheetId="1" r:id="rId1"/>
  </sheets>
  <definedNames/>
  <calcPr fullCalcOnLoad="1"/>
</workbook>
</file>

<file path=xl/comments1.xml><?xml version="1.0" encoding="utf-8"?>
<comments xmlns="http://schemas.openxmlformats.org/spreadsheetml/2006/main">
  <authors>
    <author>Joe Huffman</author>
  </authors>
  <commentList>
    <comment ref="A18" authorId="0">
      <text>
        <r>
          <rPr>
            <b/>
            <sz val="8"/>
            <rFont val="Tahoma"/>
            <family val="0"/>
          </rPr>
          <t>Joe Huffman:</t>
        </r>
        <r>
          <rPr>
            <sz val="8"/>
            <rFont val="Tahoma"/>
            <family val="0"/>
          </rPr>
          <t xml:space="preserve">
Probablity of hitting a single target at this range with a single shot.  Determined by using Mball.  Get MBall from http://www.modernballistics.com.</t>
        </r>
      </text>
    </comment>
    <comment ref="A19" authorId="0">
      <text>
        <r>
          <rPr>
            <b/>
            <sz val="8"/>
            <rFont val="Tahoma"/>
            <family val="0"/>
          </rPr>
          <t>Joe Huffman:</t>
        </r>
        <r>
          <rPr>
            <sz val="8"/>
            <rFont val="Tahoma"/>
            <family val="0"/>
          </rPr>
          <t xml:space="preserve">
Expected number of shots required to clear all the targets at this range.</t>
        </r>
      </text>
    </comment>
  </commentList>
</comments>
</file>

<file path=xl/sharedStrings.xml><?xml version="1.0" encoding="utf-8"?>
<sst xmlns="http://schemas.openxmlformats.org/spreadsheetml/2006/main" count="53" uniqueCount="33">
  <si>
    <t>Phit</t>
  </si>
  <si>
    <t>Shots</t>
  </si>
  <si>
    <t>Total Targets</t>
  </si>
  <si>
    <t>Total Shots</t>
  </si>
  <si>
    <t>Average Shots/Target</t>
  </si>
  <si>
    <t>x</t>
  </si>
  <si>
    <t>y</t>
  </si>
  <si>
    <t>z</t>
  </si>
  <si>
    <t>1 MOA, 10 fps SDV, 5 MPH wind, 1MPH wind error,</t>
  </si>
  <si>
    <t>Prob of a hit is based on Federal Match .308 ammo,</t>
  </si>
  <si>
    <t>Approximate range in yards</t>
  </si>
  <si>
    <t>Totals</t>
  </si>
  <si>
    <t>55 F, 3000 ft elevation, 1/2 diameter or better hit.</t>
  </si>
  <si>
    <t>Pounds of explosives</t>
  </si>
  <si>
    <t>Target Distribution 2004</t>
  </si>
  <si>
    <t>Target Name</t>
  </si>
  <si>
    <t>Specific Density of HE</t>
  </si>
  <si>
    <t>Pounds of H20 per cubic inch</t>
  </si>
  <si>
    <t>Pounds of HE per cubic inch</t>
  </si>
  <si>
    <t>Pounds HE</t>
  </si>
  <si>
    <t>4 Inch Circle</t>
  </si>
  <si>
    <t>6 Inch Circle</t>
  </si>
  <si>
    <t>8 inch Circle</t>
  </si>
  <si>
    <t>Number of 4 Inch Circles</t>
  </si>
  <si>
    <t>Number of 6 Inch Circles</t>
  </si>
  <si>
    <t>Face area</t>
  </si>
  <si>
    <t>Interior dimensions (inches).</t>
  </si>
  <si>
    <t>Total</t>
  </si>
  <si>
    <t>Number of 236 mL</t>
  </si>
  <si>
    <t>Number of 250 mL</t>
  </si>
  <si>
    <t>Number of 1 L</t>
  </si>
  <si>
    <t>Target Distribution 2003</t>
  </si>
  <si>
    <t>Number of 8 inch Circles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</si>
</sst>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2"/>
  <sheetViews>
    <sheetView tabSelected="1" workbookViewId="0" topLeftCell="A1">
      <selection activeCell="A2" sqref="A2"/>
    </sheetView>
  </sheetViews>
  <sheetFormatPr defaultColWidth="9.140625" defaultRowHeight="12.75"/>
  <cols>
    <col min="1" max="1" width="48.00390625" style="0" customWidth="1"/>
    <col min="5" max="5" width="9.8515625" style="0" customWidth="1"/>
    <col min="6" max="6" width="10.140625" style="0" customWidth="1"/>
    <col min="7" max="7" width="10.57421875" style="0" customWidth="1"/>
  </cols>
  <sheetData>
    <row r="1" ht="18">
      <c r="A1" s="7" t="s">
        <v>14</v>
      </c>
    </row>
    <row r="2" s="2" customFormat="1" ht="12.75"/>
    <row r="3" spans="1:2" s="2" customFormat="1" ht="12.75">
      <c r="A3" s="2" t="s">
        <v>16</v>
      </c>
      <c r="B3" s="2">
        <v>1</v>
      </c>
    </row>
    <row r="4" spans="1:2" s="2" customFormat="1" ht="12.75">
      <c r="A4" s="2" t="s">
        <v>17</v>
      </c>
      <c r="B4" s="2">
        <f>0.036127292</f>
        <v>0.036127292</v>
      </c>
    </row>
    <row r="5" spans="1:2" s="2" customFormat="1" ht="12.75">
      <c r="A5" s="2" t="s">
        <v>18</v>
      </c>
      <c r="B5" s="2">
        <f>B4*B3</f>
        <v>0.036127292</v>
      </c>
    </row>
    <row r="6" spans="1:3" ht="12.75">
      <c r="A6" s="1"/>
      <c r="C6" t="s">
        <v>26</v>
      </c>
    </row>
    <row r="7" spans="1:6" s="1" customFormat="1" ht="12.75">
      <c r="A7" s="1" t="s">
        <v>15</v>
      </c>
      <c r="B7" s="3" t="s">
        <v>5</v>
      </c>
      <c r="C7" s="3" t="s">
        <v>6</v>
      </c>
      <c r="D7" s="3" t="s">
        <v>7</v>
      </c>
      <c r="E7" s="1" t="s">
        <v>25</v>
      </c>
      <c r="F7" s="1" t="s">
        <v>19</v>
      </c>
    </row>
    <row r="8" spans="1:6" ht="12.75">
      <c r="A8" s="2" t="s">
        <v>20</v>
      </c>
      <c r="B8" s="4">
        <v>4</v>
      </c>
      <c r="C8" s="4">
        <v>4</v>
      </c>
      <c r="D8" s="4">
        <v>2</v>
      </c>
      <c r="E8" s="4">
        <f>PI()*(B8/2)^2</f>
        <v>12.566370614359172</v>
      </c>
      <c r="F8" s="4">
        <f>$B$5*E8*D8</f>
        <v>0.9079778811303464</v>
      </c>
    </row>
    <row r="9" spans="1:6" ht="12.75">
      <c r="A9" s="2" t="s">
        <v>21</v>
      </c>
      <c r="B9" s="4">
        <v>6</v>
      </c>
      <c r="C9" s="4">
        <v>6</v>
      </c>
      <c r="D9" s="4">
        <v>2</v>
      </c>
      <c r="E9" s="4">
        <f>PI()*(B9/2)^2</f>
        <v>28.274333882308138</v>
      </c>
      <c r="F9" s="4">
        <f>$B$5*E9*D9</f>
        <v>2.0429502325432796</v>
      </c>
    </row>
    <row r="10" spans="1:6" ht="12.75">
      <c r="A10" s="2" t="s">
        <v>22</v>
      </c>
      <c r="B10" s="4">
        <v>8</v>
      </c>
      <c r="C10" s="4">
        <v>8</v>
      </c>
      <c r="D10" s="4">
        <v>2.25</v>
      </c>
      <c r="E10" s="4">
        <f>PI()*(B10/2)^2</f>
        <v>50.26548245743669</v>
      </c>
      <c r="F10" s="4">
        <f>$B$5*E10*D10</f>
        <v>4.085900465086559</v>
      </c>
    </row>
    <row r="11" spans="1:4" ht="12.75">
      <c r="A11" s="2"/>
      <c r="B11" s="1"/>
      <c r="C11" s="1"/>
      <c r="D11" s="1"/>
    </row>
    <row r="12" spans="1:4" ht="12.75">
      <c r="A12" s="1" t="s">
        <v>9</v>
      </c>
      <c r="B12" s="6"/>
      <c r="C12" s="6"/>
      <c r="D12" s="6"/>
    </row>
    <row r="13" ht="12.75">
      <c r="A13" s="1" t="s">
        <v>8</v>
      </c>
    </row>
    <row r="14" ht="12.75">
      <c r="A14" s="1" t="s">
        <v>12</v>
      </c>
    </row>
    <row r="15" ht="12.75">
      <c r="A15" s="1"/>
    </row>
    <row r="16" spans="1:20" ht="12.75">
      <c r="A16" s="1" t="s">
        <v>10</v>
      </c>
      <c r="B16" s="1">
        <v>375</v>
      </c>
      <c r="C16" s="1">
        <v>550</v>
      </c>
      <c r="D16" s="1">
        <v>625</v>
      </c>
      <c r="E16" s="1">
        <v>700</v>
      </c>
      <c r="F16" s="3" t="s">
        <v>11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2.75">
      <c r="A17" s="1" t="s">
        <v>23</v>
      </c>
      <c r="B17">
        <v>205</v>
      </c>
      <c r="C17">
        <v>50</v>
      </c>
      <c r="D17">
        <v>0</v>
      </c>
      <c r="E17">
        <v>0</v>
      </c>
      <c r="F17" s="1">
        <f>SUM(B17:E17)</f>
        <v>255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2.75">
      <c r="A18" s="2" t="s">
        <v>0</v>
      </c>
      <c r="B18" s="4">
        <v>0.69</v>
      </c>
      <c r="C18" s="4">
        <v>0.37</v>
      </c>
      <c r="D18" s="4">
        <v>0.26</v>
      </c>
      <c r="E18" s="4">
        <v>0.18</v>
      </c>
      <c r="F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2.75">
      <c r="A19" s="2" t="s">
        <v>1</v>
      </c>
      <c r="B19">
        <f>B17/B18</f>
        <v>297.10144927536237</v>
      </c>
      <c r="C19">
        <f>C17/C18</f>
        <v>135.13513513513513</v>
      </c>
      <c r="D19">
        <f>D17/D18</f>
        <v>0</v>
      </c>
      <c r="E19">
        <f>E17/E18</f>
        <v>0</v>
      </c>
      <c r="F19" s="2">
        <f>SUM(B19:E19)</f>
        <v>432.23658441049747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2.75">
      <c r="A20" s="2" t="s">
        <v>4</v>
      </c>
      <c r="B20">
        <f>1/B18</f>
        <v>1.4492753623188408</v>
      </c>
      <c r="C20">
        <f>1/C18</f>
        <v>2.7027027027027026</v>
      </c>
      <c r="D20">
        <f>1/D18</f>
        <v>3.846153846153846</v>
      </c>
      <c r="E20">
        <f>1/E18</f>
        <v>5.555555555555555</v>
      </c>
      <c r="F20">
        <f>IF(F17&gt;0,F19/F17,0)</f>
        <v>1.6950454290607744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2.75">
      <c r="A21" s="2"/>
      <c r="H21" s="2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6" ht="12.75">
      <c r="A22" s="1" t="s">
        <v>24</v>
      </c>
      <c r="B22">
        <v>0</v>
      </c>
      <c r="C22">
        <v>100</v>
      </c>
      <c r="D22">
        <v>120</v>
      </c>
      <c r="E22">
        <v>80</v>
      </c>
      <c r="F22" s="1">
        <f>SUM(B22:E22)</f>
        <v>300</v>
      </c>
    </row>
    <row r="23" spans="1:20" ht="12.75">
      <c r="A23" s="2" t="s">
        <v>0</v>
      </c>
      <c r="B23" s="4">
        <v>0.88</v>
      </c>
      <c r="C23" s="4">
        <v>0.61</v>
      </c>
      <c r="D23" s="4">
        <v>0.48</v>
      </c>
      <c r="E23" s="4">
        <v>0.36</v>
      </c>
      <c r="F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2.75">
      <c r="A24" s="2" t="s">
        <v>1</v>
      </c>
      <c r="B24">
        <f>B22/B23</f>
        <v>0</v>
      </c>
      <c r="C24">
        <f>C22/C23</f>
        <v>163.9344262295082</v>
      </c>
      <c r="D24">
        <f>D22/D23</f>
        <v>250</v>
      </c>
      <c r="E24">
        <f>E22/E23</f>
        <v>222.22222222222223</v>
      </c>
      <c r="F24" s="2">
        <f>SUM(B24:E24)</f>
        <v>636.1566484517305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2.75">
      <c r="A25" s="2" t="s">
        <v>4</v>
      </c>
      <c r="B25">
        <f>1/B23</f>
        <v>1.1363636363636365</v>
      </c>
      <c r="C25">
        <f>1/C23</f>
        <v>1.639344262295082</v>
      </c>
      <c r="D25">
        <f>1/D23</f>
        <v>2.0833333333333335</v>
      </c>
      <c r="E25">
        <f>1/E23</f>
        <v>2.7777777777777777</v>
      </c>
      <c r="F25">
        <f>IF(F22&gt;0,F24/F22,0)</f>
        <v>2.120522161505768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2.75">
      <c r="A26" s="2"/>
      <c r="F26" s="2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6" ht="12.75">
      <c r="A27" s="1" t="s">
        <v>32</v>
      </c>
      <c r="B27">
        <v>0</v>
      </c>
      <c r="C27">
        <v>0</v>
      </c>
      <c r="D27">
        <v>30</v>
      </c>
      <c r="E27">
        <v>40</v>
      </c>
      <c r="F27" s="1">
        <f>SUM(B27:E27)</f>
        <v>70</v>
      </c>
    </row>
    <row r="28" spans="1:20" ht="12.75">
      <c r="A28" s="2" t="s">
        <v>0</v>
      </c>
      <c r="B28" s="4">
        <v>0.97</v>
      </c>
      <c r="C28" s="4">
        <v>0.79</v>
      </c>
      <c r="D28" s="4">
        <v>0.67</v>
      </c>
      <c r="E28" s="4">
        <v>0.54</v>
      </c>
      <c r="F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.75">
      <c r="A29" s="2" t="s">
        <v>1</v>
      </c>
      <c r="B29">
        <f>B27/B28</f>
        <v>0</v>
      </c>
      <c r="C29">
        <f>C27/C28</f>
        <v>0</v>
      </c>
      <c r="D29">
        <f>D27/D28</f>
        <v>44.776119402985074</v>
      </c>
      <c r="E29">
        <f>E27/E28</f>
        <v>74.07407407407408</v>
      </c>
      <c r="F29" s="2">
        <f>SUM(B29:E29)</f>
        <v>118.85019347705915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>
      <c r="A30" s="2" t="s">
        <v>4</v>
      </c>
      <c r="B30">
        <f>1/B28</f>
        <v>1.0309278350515465</v>
      </c>
      <c r="C30">
        <f>1/C28</f>
        <v>1.2658227848101264</v>
      </c>
      <c r="D30">
        <f>1/D28</f>
        <v>1.4925373134328357</v>
      </c>
      <c r="E30">
        <f>1/E28</f>
        <v>1.8518518518518516</v>
      </c>
      <c r="F30">
        <f>IF(F27&gt;0,F29/F27,0)</f>
        <v>1.6978599068151308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.75">
      <c r="A31" s="2"/>
      <c r="F31" s="2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2.75">
      <c r="A32" s="1" t="s">
        <v>13</v>
      </c>
      <c r="B32" s="1">
        <f>B17*$F$8+B22*$F$9+B27*$F$10</f>
        <v>186.13546563172102</v>
      </c>
      <c r="C32" s="1">
        <f>C17*$F$8+C22*$F$9+C27*$F$10</f>
        <v>249.69391731084528</v>
      </c>
      <c r="D32" s="1">
        <f>D17*$F$8+D22*$F$9+D27*$F$10</f>
        <v>367.73104185779033</v>
      </c>
      <c r="E32" s="1">
        <f>E17*$F$8+E22*$F$9+E27*$F$10</f>
        <v>326.87203720692474</v>
      </c>
      <c r="F32" s="1">
        <f>SUM(B32:E32)</f>
        <v>1130.4324620072814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6" ht="12.75">
      <c r="A33" s="1" t="s">
        <v>2</v>
      </c>
      <c r="B33" s="1">
        <f>B17+B22+B27</f>
        <v>205</v>
      </c>
      <c r="C33" s="1">
        <f>C17+C22+C27</f>
        <v>150</v>
      </c>
      <c r="D33" s="1">
        <f>D17+D22+D27</f>
        <v>150</v>
      </c>
      <c r="E33" s="1">
        <f>E17+E22+E27</f>
        <v>120</v>
      </c>
      <c r="F33" s="1">
        <f>SUM(B33:E33)</f>
        <v>625</v>
      </c>
    </row>
    <row r="34" spans="1:6" ht="12.75">
      <c r="A34" s="1" t="s">
        <v>3</v>
      </c>
      <c r="B34" s="5">
        <f>B19+B24+B29</f>
        <v>297.10144927536237</v>
      </c>
      <c r="C34" s="5">
        <f>C19+C24+C29</f>
        <v>299.06956136464333</v>
      </c>
      <c r="D34" s="5">
        <f>D19+D24+D29</f>
        <v>294.77611940298505</v>
      </c>
      <c r="E34" s="5">
        <f>E19+E24+E29</f>
        <v>296.2962962962963</v>
      </c>
      <c r="F34" s="1">
        <f>SUM(B34:E34)</f>
        <v>1187.243426339287</v>
      </c>
    </row>
    <row r="35" spans="1:6" ht="12.75">
      <c r="A35" s="1" t="s">
        <v>4</v>
      </c>
      <c r="B35" s="5">
        <f>B34/B33</f>
        <v>1.4492753623188408</v>
      </c>
      <c r="C35" s="5">
        <f>C34/C33</f>
        <v>1.9937970757642889</v>
      </c>
      <c r="D35" s="5">
        <f>D34/D33</f>
        <v>1.9651741293532337</v>
      </c>
      <c r="E35" s="5">
        <f>E34/E33</f>
        <v>2.4691358024691357</v>
      </c>
      <c r="F35" s="5">
        <f>F34/F33</f>
        <v>1.8995894821428592</v>
      </c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ht="12.75">
      <c r="A37" s="1"/>
    </row>
    <row r="38" ht="18">
      <c r="A38" s="7" t="s">
        <v>31</v>
      </c>
    </row>
    <row r="39" spans="1:20" ht="12.75">
      <c r="A39" s="1"/>
      <c r="B39" s="1">
        <v>200</v>
      </c>
      <c r="C39" s="1">
        <v>285</v>
      </c>
      <c r="D39" s="1">
        <v>350</v>
      </c>
      <c r="E39" s="1">
        <v>575</v>
      </c>
      <c r="F39" s="1">
        <v>625</v>
      </c>
      <c r="G39" s="1">
        <v>675</v>
      </c>
      <c r="H39" s="3" t="s">
        <v>27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2.75">
      <c r="A40" s="1" t="s">
        <v>28</v>
      </c>
      <c r="B40">
        <v>0</v>
      </c>
      <c r="C40">
        <v>106</v>
      </c>
      <c r="D40">
        <v>69</v>
      </c>
      <c r="E40">
        <v>6</v>
      </c>
      <c r="F40">
        <v>3</v>
      </c>
      <c r="G40">
        <v>2</v>
      </c>
      <c r="H40" s="1">
        <f>SUM(B40:G40)</f>
        <v>186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2.75">
      <c r="A41" s="2" t="s">
        <v>0</v>
      </c>
      <c r="B41" s="4">
        <v>0.84</v>
      </c>
      <c r="C41" s="4">
        <v>0.65</v>
      </c>
      <c r="D41" s="4">
        <v>0.51</v>
      </c>
      <c r="E41" s="4">
        <v>0.21</v>
      </c>
      <c r="F41" s="4">
        <v>0.16</v>
      </c>
      <c r="G41" s="4">
        <v>0.12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2.75">
      <c r="A42" s="2" t="s">
        <v>1</v>
      </c>
      <c r="B42">
        <f aca="true" t="shared" si="0" ref="B42:G42">B40/B41</f>
        <v>0</v>
      </c>
      <c r="C42">
        <f t="shared" si="0"/>
        <v>163.07692307692307</v>
      </c>
      <c r="D42">
        <f t="shared" si="0"/>
        <v>135.2941176470588</v>
      </c>
      <c r="E42">
        <f t="shared" si="0"/>
        <v>28.571428571428573</v>
      </c>
      <c r="F42">
        <f t="shared" si="0"/>
        <v>18.75</v>
      </c>
      <c r="G42">
        <f t="shared" si="0"/>
        <v>16.666666666666668</v>
      </c>
      <c r="H42" s="2">
        <f>SUM(B42:G42)</f>
        <v>362.3591359620771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2.75">
      <c r="A43" s="2" t="s">
        <v>4</v>
      </c>
      <c r="B43">
        <f>1/B41</f>
        <v>1.1904761904761905</v>
      </c>
      <c r="C43">
        <f>1/C41</f>
        <v>1.5384615384615383</v>
      </c>
      <c r="D43">
        <f>1/D41</f>
        <v>1.9607843137254901</v>
      </c>
      <c r="E43">
        <f>1/E41</f>
        <v>4.761904761904762</v>
      </c>
      <c r="F43">
        <f>IF(F40&gt;0,F42/F40,0)</f>
        <v>6.25</v>
      </c>
      <c r="G43">
        <f>IF(G40&gt;0,G42/G40,0)</f>
        <v>8.333333333333334</v>
      </c>
      <c r="H43">
        <f>IF(H40&gt;0,H42/H40,0)</f>
        <v>1.948167397645576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2.75">
      <c r="A44" s="2"/>
      <c r="H44" s="2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2.75">
      <c r="A45" s="1" t="s">
        <v>29</v>
      </c>
      <c r="B45">
        <v>0</v>
      </c>
      <c r="C45">
        <v>0</v>
      </c>
      <c r="D45">
        <v>15</v>
      </c>
      <c r="E45">
        <v>30</v>
      </c>
      <c r="F45">
        <v>5</v>
      </c>
      <c r="G45">
        <v>4</v>
      </c>
      <c r="H45" s="1">
        <f>SUM(B45:G45)</f>
        <v>54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2.75">
      <c r="A46" s="2" t="s">
        <v>0</v>
      </c>
      <c r="B46" s="4">
        <v>0.88</v>
      </c>
      <c r="C46" s="4">
        <v>0.74</v>
      </c>
      <c r="D46" s="4">
        <v>0.64</v>
      </c>
      <c r="E46" s="4">
        <v>0.28</v>
      </c>
      <c r="F46" s="4">
        <v>0.21</v>
      </c>
      <c r="G46" s="4">
        <v>0.19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2.75">
      <c r="A47" s="2" t="s">
        <v>1</v>
      </c>
      <c r="B47">
        <f aca="true" t="shared" si="1" ref="B47:G47">B45/B46</f>
        <v>0</v>
      </c>
      <c r="C47">
        <f t="shared" si="1"/>
        <v>0</v>
      </c>
      <c r="D47">
        <f t="shared" si="1"/>
        <v>23.4375</v>
      </c>
      <c r="E47">
        <f t="shared" si="1"/>
        <v>107.14285714285714</v>
      </c>
      <c r="F47">
        <f t="shared" si="1"/>
        <v>23.80952380952381</v>
      </c>
      <c r="G47">
        <f t="shared" si="1"/>
        <v>21.05263157894737</v>
      </c>
      <c r="H47" s="2">
        <f>SUM(B47:G47)</f>
        <v>175.44251253132833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2.75">
      <c r="A48" s="2" t="s">
        <v>4</v>
      </c>
      <c r="B48">
        <f>1/B46</f>
        <v>1.1363636363636365</v>
      </c>
      <c r="C48">
        <f>1/C46</f>
        <v>1.3513513513513513</v>
      </c>
      <c r="D48">
        <f>1/D46</f>
        <v>1.5625</v>
      </c>
      <c r="E48">
        <f>1/E46</f>
        <v>3.571428571428571</v>
      </c>
      <c r="F48">
        <f>IF(F45&gt;0,F47/F45,0)</f>
        <v>4.761904761904762</v>
      </c>
      <c r="G48">
        <f>IF(G45&gt;0,G47/G45,0)</f>
        <v>5.2631578947368425</v>
      </c>
      <c r="H48">
        <f>IF(H45&gt;0,H47/H45,0)</f>
        <v>3.248935417246821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2"/>
      <c r="H49" s="2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8" ht="12.75">
      <c r="A50" s="1" t="s">
        <v>30</v>
      </c>
      <c r="B50">
        <v>30</v>
      </c>
      <c r="C50">
        <v>0</v>
      </c>
      <c r="D50">
        <v>0</v>
      </c>
      <c r="E50">
        <v>0</v>
      </c>
      <c r="F50">
        <v>42</v>
      </c>
      <c r="G50">
        <v>35</v>
      </c>
      <c r="H50" s="1">
        <f>SUM(B50:G50)</f>
        <v>107</v>
      </c>
    </row>
    <row r="51" spans="1:20" ht="12.75">
      <c r="A51" s="2" t="s">
        <v>0</v>
      </c>
      <c r="B51" s="4">
        <v>0.97</v>
      </c>
      <c r="C51" s="4">
        <v>0.91</v>
      </c>
      <c r="D51" s="4">
        <v>0.84</v>
      </c>
      <c r="E51" s="4">
        <v>0.53</v>
      </c>
      <c r="F51" s="4">
        <v>0.44</v>
      </c>
      <c r="G51" s="4">
        <v>0.36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>
      <c r="A52" s="2" t="s">
        <v>1</v>
      </c>
      <c r="B52">
        <f aca="true" t="shared" si="2" ref="B52:G52">B50/B51</f>
        <v>30.927835051546392</v>
      </c>
      <c r="C52">
        <f t="shared" si="2"/>
        <v>0</v>
      </c>
      <c r="D52">
        <f t="shared" si="2"/>
        <v>0</v>
      </c>
      <c r="E52">
        <f t="shared" si="2"/>
        <v>0</v>
      </c>
      <c r="F52">
        <f t="shared" si="2"/>
        <v>95.45454545454545</v>
      </c>
      <c r="G52">
        <f t="shared" si="2"/>
        <v>97.22222222222223</v>
      </c>
      <c r="H52" s="2">
        <f>SUM(B52:G52)</f>
        <v>223.6046027283141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>
      <c r="A53" s="2" t="s">
        <v>4</v>
      </c>
      <c r="B53">
        <f>1/B51</f>
        <v>1.0309278350515465</v>
      </c>
      <c r="C53">
        <f>1/C51</f>
        <v>1.0989010989010988</v>
      </c>
      <c r="D53">
        <f>1/D51</f>
        <v>1.1904761904761905</v>
      </c>
      <c r="E53">
        <f>1/E51</f>
        <v>1.8867924528301885</v>
      </c>
      <c r="F53">
        <f>IF(F50&gt;0,F52/F50,0)</f>
        <v>2.2727272727272725</v>
      </c>
      <c r="G53">
        <f>IF(G50&gt;0,G52/G50,0)</f>
        <v>2.777777777777778</v>
      </c>
      <c r="H53">
        <f>IF(H50&gt;0,H52/H50,0)</f>
        <v>2.0897626423206925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2.75">
      <c r="A54" s="2"/>
      <c r="H54" s="2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2.75">
      <c r="A55" s="1" t="s">
        <v>13</v>
      </c>
      <c r="B55" s="1">
        <f aca="true" t="shared" si="3" ref="B55:G55">B40*$B$3/2+B45*$B$3*(250/236)/2+B50*$B$3*2</f>
        <v>60</v>
      </c>
      <c r="C55" s="1">
        <f t="shared" si="3"/>
        <v>53</v>
      </c>
      <c r="D55" s="1">
        <f t="shared" si="3"/>
        <v>42.44491525423729</v>
      </c>
      <c r="E55" s="1">
        <f t="shared" si="3"/>
        <v>18.889830508474578</v>
      </c>
      <c r="F55" s="1">
        <f t="shared" si="3"/>
        <v>88.14830508474576</v>
      </c>
      <c r="G55" s="1">
        <f t="shared" si="3"/>
        <v>73.11864406779661</v>
      </c>
      <c r="H55" s="1">
        <f>SUM(B55:G55)</f>
        <v>335.6016949152542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8" ht="12.75">
      <c r="A56" s="1" t="s">
        <v>2</v>
      </c>
      <c r="B56" s="1">
        <f aca="true" t="shared" si="4" ref="B56:G56">B40+B45+B50</f>
        <v>30</v>
      </c>
      <c r="C56" s="1">
        <f t="shared" si="4"/>
        <v>106</v>
      </c>
      <c r="D56" s="1">
        <f t="shared" si="4"/>
        <v>84</v>
      </c>
      <c r="E56" s="1">
        <f t="shared" si="4"/>
        <v>36</v>
      </c>
      <c r="F56" s="1">
        <f t="shared" si="4"/>
        <v>50</v>
      </c>
      <c r="G56" s="1">
        <f t="shared" si="4"/>
        <v>41</v>
      </c>
      <c r="H56" s="1">
        <f>SUM(B56:G56)</f>
        <v>347</v>
      </c>
    </row>
    <row r="57" spans="1:8" ht="12.75">
      <c r="A57" s="1" t="s">
        <v>3</v>
      </c>
      <c r="B57" s="5">
        <f aca="true" t="shared" si="5" ref="B57:G57">B42+B47+B52</f>
        <v>30.927835051546392</v>
      </c>
      <c r="C57" s="5">
        <f t="shared" si="5"/>
        <v>163.07692307692307</v>
      </c>
      <c r="D57" s="5">
        <f t="shared" si="5"/>
        <v>158.7316176470588</v>
      </c>
      <c r="E57" s="5">
        <f t="shared" si="5"/>
        <v>135.71428571428572</v>
      </c>
      <c r="F57" s="5">
        <f t="shared" si="5"/>
        <v>138.01406926406926</v>
      </c>
      <c r="G57" s="5">
        <f t="shared" si="5"/>
        <v>134.94152046783626</v>
      </c>
      <c r="H57" s="1">
        <f>SUM(B57:G57)</f>
        <v>761.4062512217195</v>
      </c>
    </row>
    <row r="58" spans="1:8" ht="12.75">
      <c r="A58" s="1" t="s">
        <v>4</v>
      </c>
      <c r="B58" s="5">
        <f aca="true" t="shared" si="6" ref="B58:H58">B57/B56</f>
        <v>1.0309278350515465</v>
      </c>
      <c r="C58" s="5">
        <f t="shared" si="6"/>
        <v>1.5384615384615383</v>
      </c>
      <c r="D58" s="5">
        <f t="shared" si="6"/>
        <v>1.8896621148459383</v>
      </c>
      <c r="E58" s="5">
        <f t="shared" si="6"/>
        <v>3.76984126984127</v>
      </c>
      <c r="F58" s="5">
        <f t="shared" si="6"/>
        <v>2.7602813852813854</v>
      </c>
      <c r="G58" s="5">
        <f t="shared" si="6"/>
        <v>3.291256596776494</v>
      </c>
      <c r="H58" s="5">
        <f t="shared" si="6"/>
        <v>2.194254326287376</v>
      </c>
    </row>
    <row r="59" spans="1:8" ht="12.75">
      <c r="A59" s="2"/>
      <c r="H59" s="2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FlashTek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Huffman</dc:creator>
  <cp:keywords/>
  <dc:description/>
  <cp:lastModifiedBy>Joe Huffman</cp:lastModifiedBy>
  <dcterms:created xsi:type="dcterms:W3CDTF">2001-12-02T18:16:05Z</dcterms:created>
  <dcterms:modified xsi:type="dcterms:W3CDTF">2003-12-30T12:04:51Z</dcterms:modified>
  <cp:category/>
  <cp:version/>
  <cp:contentType/>
  <cp:contentStatus/>
</cp:coreProperties>
</file>